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0610" windowHeight="116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13" i="1" l="1"/>
  <c r="S32" i="1"/>
  <c r="L11" i="1" s="1"/>
  <c r="S31" i="1"/>
  <c r="K11" i="1" s="1"/>
  <c r="B31" i="1"/>
  <c r="S35" i="1" s="1"/>
  <c r="S30" i="1"/>
  <c r="O42" i="1"/>
  <c r="U32" i="1" l="1"/>
  <c r="U31" i="1"/>
  <c r="B32" i="1"/>
  <c r="A35" i="1" s="1"/>
  <c r="M11" i="1"/>
  <c r="J20" i="1"/>
  <c r="H35" i="1" l="1"/>
  <c r="E35" i="1" s="1"/>
  <c r="B35" i="1"/>
  <c r="S34" i="1"/>
  <c r="I35" i="1" l="1"/>
  <c r="C35" i="1"/>
  <c r="D35" i="1" s="1"/>
  <c r="B36" i="1" s="1"/>
  <c r="A36" i="1" l="1"/>
  <c r="H36" i="1" s="1"/>
  <c r="E36" i="1" s="1"/>
  <c r="I36" i="1" s="1"/>
  <c r="J35" i="1"/>
  <c r="C36" i="1" l="1"/>
  <c r="D36" i="1" s="1"/>
  <c r="J36" i="1" s="1"/>
  <c r="A37" i="1" l="1"/>
  <c r="H37" i="1" s="1"/>
  <c r="C37" i="1" s="1"/>
  <c r="D37" i="1" s="1"/>
  <c r="A38" i="1" s="1"/>
  <c r="H38" i="1" s="1"/>
  <c r="B37" i="1"/>
  <c r="B38" i="1" l="1"/>
  <c r="E37" i="1"/>
  <c r="I37" i="1" s="1"/>
  <c r="J37" i="1"/>
  <c r="E38" i="1"/>
  <c r="C38" i="1"/>
  <c r="D38" i="1" s="1"/>
  <c r="I38" i="1" l="1"/>
  <c r="B39" i="1"/>
  <c r="J38" i="1"/>
  <c r="A39" i="1"/>
  <c r="H39" i="1" s="1"/>
  <c r="C39" i="1" l="1"/>
  <c r="D39" i="1" s="1"/>
  <c r="E39" i="1"/>
  <c r="I39" i="1" s="1"/>
  <c r="J39" i="1" l="1"/>
  <c r="B40" i="1"/>
  <c r="A40" i="1"/>
  <c r="H40" i="1" s="1"/>
  <c r="C40" i="1" l="1"/>
  <c r="D40" i="1" s="1"/>
  <c r="E40" i="1"/>
  <c r="I40" i="1" s="1"/>
  <c r="B41" i="1" l="1"/>
  <c r="J40" i="1"/>
  <c r="A41" i="1"/>
  <c r="H41" i="1" s="1"/>
  <c r="C41" i="1" l="1"/>
  <c r="D41" i="1" s="1"/>
  <c r="E41" i="1"/>
  <c r="I41" i="1" s="1"/>
  <c r="B42" i="1" l="1"/>
  <c r="J41" i="1"/>
  <c r="A42" i="1"/>
  <c r="H42" i="1" s="1"/>
  <c r="C42" i="1" l="1"/>
  <c r="D42" i="1" s="1"/>
  <c r="E42" i="1"/>
  <c r="I42" i="1" s="1"/>
  <c r="B43" i="1" l="1"/>
  <c r="J42" i="1"/>
  <c r="A43" i="1"/>
  <c r="H43" i="1" s="1"/>
  <c r="E43" i="1" l="1"/>
  <c r="I43" i="1" s="1"/>
  <c r="C43" i="1"/>
  <c r="D43" i="1" s="1"/>
  <c r="B44" i="1" l="1"/>
  <c r="J43" i="1"/>
  <c r="A44" i="1"/>
  <c r="H44" i="1" s="1"/>
  <c r="C44" i="1" l="1"/>
  <c r="D44" i="1" s="1"/>
  <c r="E44" i="1"/>
  <c r="I44" i="1" s="1"/>
  <c r="A45" i="1" l="1"/>
  <c r="H45" i="1" s="1"/>
  <c r="J44" i="1"/>
  <c r="B45" i="1"/>
  <c r="C45" i="1" l="1"/>
  <c r="D45" i="1" s="1"/>
  <c r="E45" i="1"/>
  <c r="I45" i="1" s="1"/>
  <c r="A46" i="1" l="1"/>
  <c r="H46" i="1" s="1"/>
  <c r="J45" i="1"/>
  <c r="B46" i="1"/>
  <c r="E46" i="1" l="1"/>
  <c r="I46" i="1" s="1"/>
  <c r="C46" i="1"/>
  <c r="D46" i="1" s="1"/>
  <c r="B47" i="1" l="1"/>
  <c r="J46" i="1"/>
  <c r="A47" i="1"/>
  <c r="H47" i="1" s="1"/>
  <c r="E47" i="1" l="1"/>
  <c r="I47" i="1" s="1"/>
  <c r="C47" i="1"/>
  <c r="D47" i="1" s="1"/>
  <c r="B48" i="1" l="1"/>
  <c r="J47" i="1"/>
  <c r="A48" i="1"/>
  <c r="H48" i="1" s="1"/>
  <c r="C48" i="1" l="1"/>
  <c r="D48" i="1" s="1"/>
  <c r="E48" i="1"/>
  <c r="I48" i="1" s="1"/>
  <c r="A49" i="1" l="1"/>
  <c r="H49" i="1" s="1"/>
  <c r="J48" i="1"/>
  <c r="B49" i="1"/>
  <c r="E49" i="1" l="1"/>
  <c r="I49" i="1" s="1"/>
  <c r="C49" i="1"/>
  <c r="D49" i="1" s="1"/>
  <c r="A50" i="1" l="1"/>
  <c r="J49" i="1"/>
  <c r="B50" i="1"/>
  <c r="P11" i="1" l="1"/>
  <c r="O44" i="1"/>
  <c r="R20" i="1"/>
  <c r="H50" i="1"/>
  <c r="S36" i="1"/>
  <c r="N43" i="1"/>
  <c r="I16" i="1" l="1"/>
  <c r="E50" i="1"/>
  <c r="C50" i="1"/>
  <c r="D50" i="1" l="1"/>
  <c r="N44" i="1"/>
  <c r="S20" i="1"/>
  <c r="S11" i="1"/>
  <c r="O43" i="1"/>
  <c r="I50" i="1"/>
  <c r="I7" i="1" s="1"/>
  <c r="N42" i="1"/>
  <c r="J50" i="1" l="1"/>
  <c r="C12" i="1" s="1"/>
  <c r="I25" i="1"/>
  <c r="S37" i="1"/>
  <c r="S38" i="1" l="1"/>
</calcChain>
</file>

<file path=xl/sharedStrings.xml><?xml version="1.0" encoding="utf-8"?>
<sst xmlns="http://schemas.openxmlformats.org/spreadsheetml/2006/main" count="56" uniqueCount="48">
  <si>
    <t>Modellierung des Treibhauseffekts</t>
  </si>
  <si>
    <t>3-Schichten-Modell: Weltraum-Atmosphäre-Erde</t>
  </si>
  <si>
    <t>Weltraum/Sonne</t>
  </si>
  <si>
    <t>Temperatur auf der Erde:</t>
  </si>
  <si>
    <r>
      <t>0</t>
    </r>
    <r>
      <rPr>
        <b/>
        <sz val="18"/>
        <rFont val="Calibri"/>
        <family val="2"/>
      </rPr>
      <t>C</t>
    </r>
  </si>
  <si>
    <t>Absorption</t>
  </si>
  <si>
    <t>Atmosphäre</t>
  </si>
  <si>
    <t>Erde</t>
  </si>
  <si>
    <t>Startwerte:</t>
  </si>
  <si>
    <t>Solarkonstante =</t>
  </si>
  <si>
    <r>
      <t>W/m</t>
    </r>
    <r>
      <rPr>
        <b/>
        <vertAlign val="superscript"/>
        <sz val="14"/>
        <color indexed="8"/>
        <rFont val="Calibri"/>
        <family val="2"/>
      </rPr>
      <t>2</t>
    </r>
  </si>
  <si>
    <t>PA =</t>
  </si>
  <si>
    <t>In der Atmosphäre absorbierter Anteil der Energiestromdichte von der Sonne =</t>
  </si>
  <si>
    <t>SE =</t>
  </si>
  <si>
    <r>
      <t>W/m</t>
    </r>
    <r>
      <rPr>
        <vertAlign val="superscript"/>
        <sz val="11"/>
        <color indexed="8"/>
        <rFont val="Calibri"/>
        <family val="2"/>
      </rPr>
      <t>2</t>
    </r>
  </si>
  <si>
    <t>An der Atmosphäre reflektierter Anteil der Energiestromdichte von der Sonne =</t>
  </si>
  <si>
    <r>
      <t>Alle Angaben in W/m</t>
    </r>
    <r>
      <rPr>
        <vertAlign val="superscript"/>
        <sz val="11"/>
        <color indexed="8"/>
        <rFont val="Calibri"/>
        <family val="2"/>
      </rPr>
      <t>2</t>
    </r>
  </si>
  <si>
    <t>SEA</t>
  </si>
  <si>
    <t>SEW</t>
  </si>
  <si>
    <t>SAE</t>
  </si>
  <si>
    <t>SE</t>
  </si>
  <si>
    <t>SAW</t>
  </si>
  <si>
    <t>SA</t>
  </si>
  <si>
    <t>SW</t>
  </si>
  <si>
    <t>T in K</t>
  </si>
  <si>
    <t>auf der Erdoberfläche ankommende Strahlung durch die Sonne:</t>
  </si>
  <si>
    <t>Anteil der in der Atmosphäre absorbierten IR-Strahlung:</t>
  </si>
  <si>
    <t>in der Atmosphäre absorbierte IR-Strahlung:</t>
  </si>
  <si>
    <t>Strahlungsleistung der Erde:</t>
  </si>
  <si>
    <r>
      <t>W/m</t>
    </r>
    <r>
      <rPr>
        <b/>
        <vertAlign val="superscript"/>
        <sz val="11"/>
        <color indexed="8"/>
        <rFont val="Calibri"/>
        <family val="2"/>
      </rPr>
      <t>2</t>
    </r>
  </si>
  <si>
    <t>Temperatur der Erde:</t>
  </si>
  <si>
    <r>
      <t>0</t>
    </r>
    <r>
      <rPr>
        <b/>
        <sz val="14"/>
        <rFont val="Calibri"/>
        <family val="2"/>
      </rPr>
      <t>C</t>
    </r>
  </si>
  <si>
    <r>
      <t>Strahlungsbilanzen in W/m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:</t>
    </r>
  </si>
  <si>
    <t>Zugang</t>
  </si>
  <si>
    <t>Abgang</t>
  </si>
  <si>
    <t>Weltall</t>
  </si>
  <si>
    <t>Atmospäre</t>
  </si>
  <si>
    <t>emittierte und empfangene Leistung</t>
  </si>
  <si>
    <t>Literatur</t>
  </si>
  <si>
    <r>
      <t>Einfallende Strahlung von der Sonne: 342 W/m</t>
    </r>
    <r>
      <rPr>
        <vertAlign val="superscript"/>
        <sz val="14"/>
        <rFont val="Calibri"/>
        <family val="2"/>
      </rPr>
      <t>2</t>
    </r>
  </si>
  <si>
    <r>
      <t>W/m</t>
    </r>
    <r>
      <rPr>
        <b/>
        <vertAlign val="superscript"/>
        <sz val="16"/>
        <rFont val="Calibri"/>
        <family val="2"/>
      </rPr>
      <t>2</t>
    </r>
  </si>
  <si>
    <r>
      <t>Die Strahlungsleistung der Sonne beträgt 342 W/m</t>
    </r>
    <r>
      <rPr>
        <vertAlign val="superscript"/>
        <sz val="14"/>
        <color indexed="23"/>
        <rFont val="Calibri"/>
        <family val="2"/>
      </rPr>
      <t xml:space="preserve">2 </t>
    </r>
  </si>
  <si>
    <r>
      <t>Alle Werte in W/m</t>
    </r>
    <r>
      <rPr>
        <vertAlign val="superscript"/>
        <sz val="14"/>
        <color indexed="23"/>
        <rFont val="Calibri"/>
        <family val="2"/>
      </rPr>
      <t>2</t>
    </r>
  </si>
  <si>
    <t>Eingabe:</t>
  </si>
  <si>
    <r>
      <t xml:space="preserve">Die </t>
    </r>
    <r>
      <rPr>
        <b/>
        <sz val="16"/>
        <color indexed="10"/>
        <rFont val="Calibri"/>
        <family val="2"/>
      </rPr>
      <t>rot</t>
    </r>
    <r>
      <rPr>
        <b/>
        <sz val="16"/>
        <color indexed="8"/>
        <rFont val="Calibri"/>
        <family val="2"/>
      </rPr>
      <t xml:space="preserve"> markierten Zahlen können verändert werden (Atmosphärische Anteile)</t>
    </r>
  </si>
  <si>
    <t>Reflektierter Anteil der Sonneneinstrahlung =</t>
  </si>
  <si>
    <r>
      <rPr>
        <sz val="14"/>
        <rFont val="Calibri"/>
        <family val="2"/>
      </rPr>
      <t>Anteil der in der Atmosphäre</t>
    </r>
    <r>
      <rPr>
        <b/>
        <sz val="14"/>
        <rFont val="Calibri"/>
        <family val="2"/>
      </rPr>
      <t xml:space="preserve"> absorbierten IR-Strahlung der Erde=</t>
    </r>
  </si>
  <si>
    <r>
      <rPr>
        <sz val="14"/>
        <rFont val="Calibri"/>
        <family val="2"/>
      </rPr>
      <t>Anteil der in der Atmosphäre</t>
    </r>
    <r>
      <rPr>
        <b/>
        <sz val="14"/>
        <rFont val="Calibri"/>
        <family val="2"/>
      </rPr>
      <t xml:space="preserve"> absorbierten  Sonneneinstrahlung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</si>
</sst>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vertAlign val="superscript"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vertAlign val="superscript"/>
      <sz val="16"/>
      <name val="Calibri"/>
      <family val="2"/>
    </font>
    <font>
      <vertAlign val="superscript"/>
      <sz val="14"/>
      <color indexed="23"/>
      <name val="Calibri"/>
      <family val="2"/>
    </font>
    <font>
      <b/>
      <sz val="16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vertAlign val="superscript"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3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5" fillId="0" borderId="0" xfId="0" applyFont="1" applyProtection="1"/>
    <xf numFmtId="1" fontId="15" fillId="0" borderId="0" xfId="0" applyNumberFormat="1" applyFont="1" applyProtection="1"/>
    <xf numFmtId="0" fontId="16" fillId="0" borderId="0" xfId="0" applyFont="1" applyProtection="1"/>
    <xf numFmtId="0" fontId="17" fillId="0" borderId="0" xfId="0" applyFont="1" applyProtection="1"/>
    <xf numFmtId="1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" fontId="18" fillId="0" borderId="0" xfId="0" applyNumberFormat="1" applyFont="1" applyProtection="1"/>
    <xf numFmtId="1" fontId="14" fillId="0" borderId="0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1" fontId="14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7" fillId="0" borderId="1" xfId="0" applyFont="1" applyBorder="1" applyProtection="1"/>
    <xf numFmtId="0" fontId="17" fillId="0" borderId="2" xfId="0" applyFont="1" applyBorder="1" applyProtection="1"/>
    <xf numFmtId="2" fontId="19" fillId="0" borderId="3" xfId="0" applyNumberFormat="1" applyFont="1" applyBorder="1" applyProtection="1"/>
    <xf numFmtId="2" fontId="19" fillId="0" borderId="4" xfId="0" applyNumberFormat="1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1" xfId="0" applyBorder="1" applyProtection="1"/>
    <xf numFmtId="2" fontId="19" fillId="0" borderId="7" xfId="0" applyNumberFormat="1" applyFont="1" applyBorder="1" applyProtection="1"/>
    <xf numFmtId="0" fontId="0" fillId="0" borderId="0" xfId="0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20" fillId="0" borderId="11" xfId="0" applyFont="1" applyBorder="1" applyProtection="1"/>
    <xf numFmtId="0" fontId="20" fillId="0" borderId="12" xfId="0" applyFont="1" applyBorder="1" applyProtection="1"/>
    <xf numFmtId="0" fontId="17" fillId="0" borderId="13" xfId="0" applyFont="1" applyBorder="1" applyProtection="1"/>
    <xf numFmtId="0" fontId="17" fillId="0" borderId="14" xfId="0" applyFont="1" applyBorder="1" applyProtection="1"/>
    <xf numFmtId="0" fontId="17" fillId="0" borderId="15" xfId="0" applyFont="1" applyBorder="1" applyProtection="1"/>
    <xf numFmtId="2" fontId="0" fillId="0" borderId="16" xfId="0" applyNumberFormat="1" applyBorder="1" applyProtection="1"/>
    <xf numFmtId="2" fontId="0" fillId="0" borderId="17" xfId="0" applyNumberFormat="1" applyBorder="1" applyProtection="1"/>
    <xf numFmtId="2" fontId="0" fillId="0" borderId="0" xfId="0" applyNumberFormat="1" applyProtection="1"/>
    <xf numFmtId="2" fontId="20" fillId="0" borderId="18" xfId="0" applyNumberFormat="1" applyFont="1" applyBorder="1" applyProtection="1"/>
    <xf numFmtId="0" fontId="17" fillId="0" borderId="19" xfId="0" applyFont="1" applyBorder="1" applyProtection="1"/>
    <xf numFmtId="0" fontId="17" fillId="0" borderId="0" xfId="0" applyFont="1" applyBorder="1" applyProtection="1"/>
    <xf numFmtId="2" fontId="17" fillId="0" borderId="19" xfId="0" applyNumberFormat="1" applyFont="1" applyBorder="1" applyProtection="1"/>
    <xf numFmtId="0" fontId="17" fillId="0" borderId="20" xfId="0" applyFont="1" applyBorder="1" applyProtection="1"/>
    <xf numFmtId="0" fontId="17" fillId="0" borderId="21" xfId="0" applyFont="1" applyBorder="1" applyProtection="1"/>
    <xf numFmtId="0" fontId="17" fillId="0" borderId="22" xfId="0" applyFont="1" applyBorder="1" applyProtection="1"/>
    <xf numFmtId="0" fontId="17" fillId="0" borderId="23" xfId="0" applyFont="1" applyBorder="1" applyProtection="1"/>
    <xf numFmtId="2" fontId="21" fillId="0" borderId="22" xfId="0" applyNumberFormat="1" applyFont="1" applyBorder="1" applyProtection="1"/>
    <xf numFmtId="0" fontId="22" fillId="0" borderId="24" xfId="0" applyFont="1" applyBorder="1" applyProtection="1"/>
    <xf numFmtId="0" fontId="17" fillId="0" borderId="0" xfId="0" applyFont="1" applyFill="1" applyBorder="1" applyProtection="1"/>
    <xf numFmtId="2" fontId="23" fillId="0" borderId="0" xfId="0" applyNumberFormat="1" applyFont="1" applyProtection="1"/>
    <xf numFmtId="2" fontId="0" fillId="0" borderId="25" xfId="0" applyNumberFormat="1" applyBorder="1" applyProtection="1"/>
    <xf numFmtId="2" fontId="0" fillId="0" borderId="26" xfId="0" applyNumberFormat="1" applyBorder="1" applyProtection="1"/>
    <xf numFmtId="2" fontId="20" fillId="0" borderId="27" xfId="0" applyNumberFormat="1" applyFont="1" applyBorder="1" applyProtection="1"/>
    <xf numFmtId="0" fontId="13" fillId="0" borderId="0" xfId="0" applyFont="1" applyBorder="1" applyAlignment="1" applyProtection="1">
      <alignment horizontal="right"/>
    </xf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Protection="1"/>
    <xf numFmtId="0" fontId="27" fillId="0" borderId="0" xfId="0" applyFont="1" applyBorder="1" applyProtection="1"/>
    <xf numFmtId="0" fontId="21" fillId="0" borderId="0" xfId="0" applyFont="1" applyProtection="1"/>
    <xf numFmtId="0" fontId="24" fillId="0" borderId="0" xfId="0" applyFont="1" applyBorder="1" applyProtection="1"/>
    <xf numFmtId="0" fontId="28" fillId="0" borderId="0" xfId="0" applyFont="1" applyAlignment="1" applyProtection="1">
      <alignment horizontal="right" wrapText="1"/>
    </xf>
    <xf numFmtId="0" fontId="29" fillId="0" borderId="0" xfId="0" applyFont="1" applyProtection="1"/>
    <xf numFmtId="0" fontId="30" fillId="0" borderId="0" xfId="0" applyFont="1" applyProtection="1"/>
    <xf numFmtId="0" fontId="31" fillId="0" borderId="0" xfId="0" applyFont="1" applyBorder="1" applyProtection="1"/>
    <xf numFmtId="0" fontId="32" fillId="0" borderId="0" xfId="0" applyFont="1" applyProtection="1"/>
    <xf numFmtId="0" fontId="29" fillId="0" borderId="0" xfId="0" applyFont="1" applyBorder="1" applyProtection="1"/>
    <xf numFmtId="0" fontId="21" fillId="0" borderId="19" xfId="0" applyFont="1" applyBorder="1" applyProtection="1"/>
    <xf numFmtId="9" fontId="33" fillId="0" borderId="3" xfId="0" applyNumberFormat="1" applyFont="1" applyBorder="1" applyProtection="1">
      <protection locked="0"/>
    </xf>
    <xf numFmtId="9" fontId="33" fillId="0" borderId="0" xfId="0" applyNumberFormat="1" applyFont="1" applyFill="1" applyBorder="1" applyProtection="1"/>
    <xf numFmtId="2" fontId="34" fillId="2" borderId="3" xfId="0" applyNumberFormat="1" applyFont="1" applyFill="1" applyBorder="1" applyProtection="1"/>
    <xf numFmtId="164" fontId="26" fillId="0" borderId="0" xfId="0" applyNumberFormat="1" applyFont="1" applyBorder="1" applyProtection="1"/>
    <xf numFmtId="0" fontId="35" fillId="0" borderId="0" xfId="0" applyFon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6A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1047750</xdr:colOff>
      <xdr:row>0</xdr:row>
      <xdr:rowOff>95250</xdr:rowOff>
    </xdr:from>
    <xdr:to>
      <xdr:col>20</xdr:col>
      <xdr:colOff>0</xdr:colOff>
      <xdr:row>25</xdr:row>
      <xdr:rowOff>85725</xdr:rowOff>
    </xdr:to>
    <xdr:grpSp>
      <xdr:nvGrpSpPr>
        <xdr:cNvPr id="1025" name="Gruppieren 31"/>
        <xdr:cNvGrpSpPr>
          <a:grpSpLocks/>
        </xdr:cNvGrpSpPr>
      </xdr:nvGrpSpPr>
      <xdr:grpSpPr bwMode="auto">
        <a:xfrm>
          <a:off x="7734300" y="95250"/>
          <a:ext cx="7496175" cy="6924675"/>
          <a:chOff x="7229475" y="178266"/>
          <a:chExt cx="7496175" cy="6422559"/>
        </a:xfrm>
      </xdr:grpSpPr>
      <xdr:grpSp>
        <xdr:nvGrpSpPr>
          <xdr:cNvPr id="1030" name="Gruppieren 30"/>
          <xdr:cNvGrpSpPr>
            <a:grpSpLocks/>
          </xdr:cNvGrpSpPr>
        </xdr:nvGrpSpPr>
        <xdr:grpSpPr bwMode="auto">
          <a:xfrm>
            <a:off x="7229475" y="1362430"/>
            <a:ext cx="7496175" cy="5238395"/>
            <a:chOff x="7229475" y="1362430"/>
            <a:chExt cx="7496175" cy="5238395"/>
          </a:xfrm>
        </xdr:grpSpPr>
        <xdr:grpSp>
          <xdr:nvGrpSpPr>
            <xdr:cNvPr id="35" name="Gruppieren 2"/>
            <xdr:cNvGrpSpPr/>
          </xdr:nvGrpSpPr>
          <xdr:grpSpPr>
            <a:xfrm>
              <a:off x="7362825" y="1362066"/>
              <a:ext cx="7315200" cy="1007114"/>
              <a:chOff x="5324475" y="2218107"/>
              <a:chExt cx="6105525" cy="867993"/>
            </a:xfrm>
            <a:solidFill>
              <a:srgbClr val="FFFF00">
                <a:alpha val="48000"/>
              </a:srgbClr>
            </a:solidFill>
          </xdr:grpSpPr>
          <xdr:sp macro="" textlink="">
            <xdr:nvSpPr>
              <xdr:cNvPr id="4" name="Rechteck 3"/>
              <xdr:cNvSpPr/>
            </xdr:nvSpPr>
            <xdr:spPr>
              <a:xfrm>
                <a:off x="5324475" y="2218107"/>
                <a:ext cx="3044813" cy="867993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5" name="Rechteck 4"/>
              <xdr:cNvSpPr/>
            </xdr:nvSpPr>
            <xdr:spPr>
              <a:xfrm>
                <a:off x="8385187" y="2218107"/>
                <a:ext cx="3044813" cy="867993"/>
              </a:xfrm>
              <a:prstGeom prst="rect">
                <a:avLst/>
              </a:prstGeom>
              <a:solidFill>
                <a:srgbClr val="F3900D">
                  <a:alpha val="45000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</xdr:grpSp>
        <xdr:grpSp>
          <xdr:nvGrpSpPr>
            <xdr:cNvPr id="34" name="Gruppieren 5"/>
            <xdr:cNvGrpSpPr/>
          </xdr:nvGrpSpPr>
          <xdr:grpSpPr>
            <a:xfrm>
              <a:off x="7372350" y="3950526"/>
              <a:ext cx="7315200" cy="742084"/>
              <a:chOff x="5324475" y="2676525"/>
              <a:chExt cx="6105525" cy="409575"/>
            </a:xfrm>
            <a:solidFill>
              <a:schemeClr val="tx2">
                <a:lumMod val="20000"/>
                <a:lumOff val="80000"/>
                <a:alpha val="48000"/>
              </a:schemeClr>
            </a:solidFill>
          </xdr:grpSpPr>
          <xdr:sp macro="" textlink="">
            <xdr:nvSpPr>
              <xdr:cNvPr id="7" name="Rechteck 6"/>
              <xdr:cNvSpPr/>
            </xdr:nvSpPr>
            <xdr:spPr>
              <a:xfrm>
                <a:off x="5324475" y="2676525"/>
                <a:ext cx="3044813" cy="409575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8" name="Rechteck 7"/>
              <xdr:cNvSpPr/>
            </xdr:nvSpPr>
            <xdr:spPr>
              <a:xfrm>
                <a:off x="8385187" y="2676525"/>
                <a:ext cx="3044813" cy="409575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</xdr:grpSp>
        <xdr:grpSp>
          <xdr:nvGrpSpPr>
            <xdr:cNvPr id="33" name="Gruppieren 8"/>
            <xdr:cNvGrpSpPr/>
          </xdr:nvGrpSpPr>
          <xdr:grpSpPr>
            <a:xfrm>
              <a:off x="7362825" y="6044262"/>
              <a:ext cx="7362825" cy="556563"/>
              <a:chOff x="5324475" y="2676525"/>
              <a:chExt cx="6105525" cy="409575"/>
            </a:xfrm>
            <a:solidFill>
              <a:schemeClr val="accent6">
                <a:alpha val="48000"/>
              </a:schemeClr>
            </a:solidFill>
          </xdr:grpSpPr>
          <xdr:sp macro="" textlink="">
            <xdr:nvSpPr>
              <xdr:cNvPr id="10" name="Rechteck 9"/>
              <xdr:cNvSpPr/>
            </xdr:nvSpPr>
            <xdr:spPr>
              <a:xfrm>
                <a:off x="5324475" y="2676525"/>
                <a:ext cx="3048813" cy="409575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1" name="Rechteck 10"/>
              <xdr:cNvSpPr/>
            </xdr:nvSpPr>
            <xdr:spPr>
              <a:xfrm>
                <a:off x="8381187" y="2676525"/>
                <a:ext cx="3048813" cy="409575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</xdr:grpSp>
        <xdr:grpSp>
          <xdr:nvGrpSpPr>
            <xdr:cNvPr id="1040" name="Gruppieren 29"/>
            <xdr:cNvGrpSpPr>
              <a:grpSpLocks/>
            </xdr:cNvGrpSpPr>
          </xdr:nvGrpSpPr>
          <xdr:grpSpPr bwMode="auto">
            <a:xfrm>
              <a:off x="7229475" y="2105026"/>
              <a:ext cx="7000875" cy="4229099"/>
              <a:chOff x="7229475" y="2105026"/>
              <a:chExt cx="7000875" cy="4229099"/>
            </a:xfrm>
          </xdr:grpSpPr>
          <xdr:sp macro="" textlink="">
            <xdr:nvSpPr>
              <xdr:cNvPr id="2" name="Pfeil nach unten 1"/>
              <xdr:cNvSpPr/>
            </xdr:nvSpPr>
            <xdr:spPr>
              <a:xfrm>
                <a:off x="7229475" y="2360346"/>
                <a:ext cx="847725" cy="3975449"/>
              </a:xfrm>
              <a:prstGeom prst="downArrow">
                <a:avLst/>
              </a:prstGeom>
              <a:solidFill>
                <a:schemeClr val="accent1">
                  <a:alpha val="27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2" name="Pfeil nach oben 11"/>
              <xdr:cNvSpPr/>
            </xdr:nvSpPr>
            <xdr:spPr>
              <a:xfrm>
                <a:off x="9105900" y="2183659"/>
                <a:ext cx="628650" cy="1749198"/>
              </a:xfrm>
              <a:prstGeom prst="upArrow">
                <a:avLst/>
              </a:prstGeom>
              <a:solidFill>
                <a:schemeClr val="accent1">
                  <a:alpha val="27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3" name="Pfeil nach oben 12"/>
              <xdr:cNvSpPr/>
            </xdr:nvSpPr>
            <xdr:spPr>
              <a:xfrm>
                <a:off x="11134725" y="2139488"/>
                <a:ext cx="714375" cy="3887106"/>
              </a:xfrm>
              <a:prstGeom prst="upArrow">
                <a:avLst/>
              </a:prstGeom>
              <a:solidFill>
                <a:srgbClr val="FF0000">
                  <a:alpha val="27000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4" name="Pfeil nach oben 13"/>
              <xdr:cNvSpPr/>
            </xdr:nvSpPr>
            <xdr:spPr>
              <a:xfrm>
                <a:off x="12268200" y="4356905"/>
                <a:ext cx="1162050" cy="1660854"/>
              </a:xfrm>
              <a:prstGeom prst="upArrow">
                <a:avLst/>
              </a:prstGeom>
              <a:solidFill>
                <a:srgbClr val="FF0000">
                  <a:alpha val="27000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5" name="Pfeil nach oben 14"/>
              <xdr:cNvSpPr/>
            </xdr:nvSpPr>
            <xdr:spPr>
              <a:xfrm>
                <a:off x="13420725" y="2104150"/>
                <a:ext cx="809625" cy="2217417"/>
              </a:xfrm>
              <a:prstGeom prst="upArrow">
                <a:avLst/>
              </a:prstGeom>
              <a:solidFill>
                <a:srgbClr val="FF3300">
                  <a:alpha val="26667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6" name="Pfeil nach unten 15"/>
              <xdr:cNvSpPr/>
            </xdr:nvSpPr>
            <xdr:spPr>
              <a:xfrm>
                <a:off x="13420725" y="4348071"/>
                <a:ext cx="809625" cy="1987725"/>
              </a:xfrm>
              <a:prstGeom prst="downArrow">
                <a:avLst/>
              </a:prstGeom>
              <a:solidFill>
                <a:srgbClr val="FF3300">
                  <a:alpha val="26667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7" name="Pfeil nach unten 16"/>
              <xdr:cNvSpPr/>
            </xdr:nvSpPr>
            <xdr:spPr>
              <a:xfrm>
                <a:off x="7820025" y="2386849"/>
                <a:ext cx="647700" cy="2040731"/>
              </a:xfrm>
              <a:prstGeom prst="downArrow">
                <a:avLst/>
              </a:prstGeom>
              <a:solidFill>
                <a:schemeClr val="accent1">
                  <a:alpha val="27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8" name="Pfeil nach unten 17"/>
              <xdr:cNvSpPr/>
            </xdr:nvSpPr>
            <xdr:spPr>
              <a:xfrm>
                <a:off x="8458200" y="2378015"/>
                <a:ext cx="609600" cy="1572511"/>
              </a:xfrm>
              <a:prstGeom prst="downArrow">
                <a:avLst/>
              </a:prstGeom>
              <a:solidFill>
                <a:schemeClr val="accent1">
                  <a:alpha val="27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</xdr:grpSp>
      </xdr:grpSp>
      <xdr:grpSp>
        <xdr:nvGrpSpPr>
          <xdr:cNvPr id="1031" name="Gruppieren 18"/>
          <xdr:cNvGrpSpPr>
            <a:grpSpLocks/>
          </xdr:cNvGrpSpPr>
        </xdr:nvGrpSpPr>
        <xdr:grpSpPr bwMode="auto">
          <a:xfrm>
            <a:off x="7393029" y="187792"/>
            <a:ext cx="3598826" cy="1236806"/>
            <a:chOff x="7393029" y="286323"/>
            <a:chExt cx="3598826" cy="784423"/>
          </a:xfrm>
        </xdr:grpSpPr>
        <xdr:sp macro="" textlink="">
          <xdr:nvSpPr>
            <xdr:cNvPr id="20" name="Geschweifte Klammer rechts 19"/>
            <xdr:cNvSpPr/>
          </xdr:nvSpPr>
          <xdr:spPr>
            <a:xfrm rot="16200000">
              <a:off x="8981511" y="-940031"/>
              <a:ext cx="420227" cy="3600450"/>
            </a:xfrm>
            <a:prstGeom prst="rightBrac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de-DE"/>
            </a:p>
          </xdr:txBody>
        </xdr:sp>
        <xdr:sp macro="" textlink="">
          <xdr:nvSpPr>
            <xdr:cNvPr id="21" name="Textfeld 20"/>
            <xdr:cNvSpPr txBox="1"/>
          </xdr:nvSpPr>
          <xdr:spPr>
            <a:xfrm>
              <a:off x="8467725" y="285884"/>
              <a:ext cx="1828800" cy="38100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1600"/>
                <a:t>sichtbare</a:t>
              </a:r>
              <a:r>
                <a:rPr lang="de-DE" sz="1600" baseline="0"/>
                <a:t> Strahlung</a:t>
              </a:r>
              <a:endParaRPr lang="de-DE" sz="1600"/>
            </a:p>
          </xdr:txBody>
        </xdr:sp>
      </xdr:grpSp>
      <xdr:grpSp>
        <xdr:nvGrpSpPr>
          <xdr:cNvPr id="1032" name="Gruppieren 21"/>
          <xdr:cNvGrpSpPr>
            <a:grpSpLocks/>
          </xdr:cNvGrpSpPr>
        </xdr:nvGrpSpPr>
        <xdr:grpSpPr bwMode="auto">
          <a:xfrm>
            <a:off x="11063291" y="178266"/>
            <a:ext cx="3595689" cy="1236790"/>
            <a:chOff x="11063291" y="276798"/>
            <a:chExt cx="3595689" cy="784422"/>
          </a:xfrm>
        </xdr:grpSpPr>
        <xdr:sp macro="" textlink="">
          <xdr:nvSpPr>
            <xdr:cNvPr id="23" name="Geschweifte Klammer rechts 22"/>
            <xdr:cNvSpPr/>
          </xdr:nvSpPr>
          <xdr:spPr>
            <a:xfrm rot="16200000">
              <a:off x="12673008" y="-924737"/>
              <a:ext cx="381010" cy="3590925"/>
            </a:xfrm>
            <a:prstGeom prst="rightBrac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de-DE"/>
            </a:p>
          </xdr:txBody>
        </xdr:sp>
        <xdr:sp macro="" textlink="">
          <xdr:nvSpPr>
            <xdr:cNvPr id="24" name="Textfeld 23"/>
            <xdr:cNvSpPr txBox="1"/>
          </xdr:nvSpPr>
          <xdr:spPr>
            <a:xfrm>
              <a:off x="11953875" y="276798"/>
              <a:ext cx="1809750" cy="38101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1600"/>
                <a:t>Infrarote</a:t>
              </a:r>
              <a:r>
                <a:rPr lang="de-DE" sz="1600" baseline="0"/>
                <a:t> Strahlung</a:t>
              </a:r>
            </a:p>
            <a:p>
              <a:r>
                <a:rPr lang="de-DE" sz="1600" baseline="0"/>
                <a:t>              IR</a:t>
              </a:r>
              <a:endParaRPr lang="de-DE" sz="1600"/>
            </a:p>
          </xdr:txBody>
        </xdr:sp>
      </xdr:grpSp>
    </xdr:grpSp>
    <xdr:clientData/>
  </xdr:twoCellAnchor>
  <xdr:twoCellAnchor>
    <xdr:from>
      <xdr:col>8</xdr:col>
      <xdr:colOff>66675</xdr:colOff>
      <xdr:row>8</xdr:row>
      <xdr:rowOff>228600</xdr:rowOff>
    </xdr:from>
    <xdr:to>
      <xdr:col>10</xdr:col>
      <xdr:colOff>333375</xdr:colOff>
      <xdr:row>13</xdr:row>
      <xdr:rowOff>142875</xdr:rowOff>
    </xdr:to>
    <xdr:cxnSp macro="">
      <xdr:nvCxnSpPr>
        <xdr:cNvPr id="25" name="Gerade Verbindung mit Pfeil 24"/>
        <xdr:cNvCxnSpPr/>
      </xdr:nvCxnSpPr>
      <xdr:spPr>
        <a:xfrm>
          <a:off x="6753225" y="2857500"/>
          <a:ext cx="1914525" cy="1562100"/>
        </a:xfrm>
        <a:prstGeom prst="straightConnector1">
          <a:avLst/>
        </a:prstGeom>
        <a:ln w="28575">
          <a:solidFill>
            <a:srgbClr val="FFC000"/>
          </a:solidFill>
          <a:prstDash val="dash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7</xdr:row>
      <xdr:rowOff>171450</xdr:rowOff>
    </xdr:from>
    <xdr:to>
      <xdr:col>12</xdr:col>
      <xdr:colOff>314325</xdr:colOff>
      <xdr:row>11</xdr:row>
      <xdr:rowOff>114300</xdr:rowOff>
    </xdr:to>
    <xdr:cxnSp macro="">
      <xdr:nvCxnSpPr>
        <xdr:cNvPr id="26" name="Gerade Verbindung mit Pfeil 25"/>
        <xdr:cNvCxnSpPr/>
      </xdr:nvCxnSpPr>
      <xdr:spPr>
        <a:xfrm>
          <a:off x="6772275" y="2457450"/>
          <a:ext cx="3171825" cy="1304925"/>
        </a:xfrm>
        <a:prstGeom prst="straightConnector1">
          <a:avLst/>
        </a:prstGeom>
        <a:ln w="28575">
          <a:solidFill>
            <a:srgbClr val="E6AF00"/>
          </a:solidFill>
          <a:prstDash val="dash"/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9</xdr:row>
      <xdr:rowOff>142875</xdr:rowOff>
    </xdr:from>
    <xdr:to>
      <xdr:col>17</xdr:col>
      <xdr:colOff>200025</xdr:colOff>
      <xdr:row>16</xdr:row>
      <xdr:rowOff>66675</xdr:rowOff>
    </xdr:to>
    <xdr:cxnSp macro="">
      <xdr:nvCxnSpPr>
        <xdr:cNvPr id="27" name="Gerade Verbindung mit Pfeil 26"/>
        <xdr:cNvCxnSpPr/>
      </xdr:nvCxnSpPr>
      <xdr:spPr>
        <a:xfrm>
          <a:off x="6657975" y="2857500"/>
          <a:ext cx="6362700" cy="1695450"/>
        </a:xfrm>
        <a:prstGeom prst="straightConnector1">
          <a:avLst/>
        </a:prstGeom>
        <a:ln w="28575">
          <a:solidFill>
            <a:srgbClr val="FF3B3B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885825</xdr:colOff>
      <xdr:row>3</xdr:row>
      <xdr:rowOff>114300</xdr:rowOff>
    </xdr:from>
    <xdr:to>
      <xdr:col>8</xdr:col>
      <xdr:colOff>885825</xdr:colOff>
      <xdr:row>5</xdr:row>
      <xdr:rowOff>200025</xdr:rowOff>
    </xdr:to>
    <xdr:cxnSp macro="">
      <xdr:nvCxnSpPr>
        <xdr:cNvPr id="29" name="Gerade Verbindung mit Pfeil 28"/>
        <xdr:cNvCxnSpPr/>
      </xdr:nvCxnSpPr>
      <xdr:spPr>
        <a:xfrm>
          <a:off x="7105650" y="1257300"/>
          <a:ext cx="0" cy="59055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20.140625" style="2" customWidth="1"/>
    <col min="2" max="2" width="9.140625" style="2" customWidth="1"/>
    <col min="3" max="3" width="12.5703125" style="2" customWidth="1"/>
    <col min="4" max="7" width="11.42578125" style="2"/>
    <col min="8" max="8" width="12.7109375" style="2" customWidth="1"/>
    <col min="9" max="9" width="17.140625" style="2" customWidth="1"/>
    <col min="10" max="10" width="7.5703125" style="2" customWidth="1"/>
    <col min="11" max="11" width="8" style="2" customWidth="1"/>
    <col min="12" max="12" width="11.42578125" style="2"/>
    <col min="13" max="13" width="7" style="2" customWidth="1"/>
    <col min="14" max="15" width="11.42578125" style="2"/>
    <col min="16" max="16" width="8" style="2" customWidth="1"/>
    <col min="17" max="17" width="11.42578125" style="2"/>
    <col min="18" max="18" width="11.85546875" style="2" customWidth="1"/>
    <col min="19" max="16384" width="11.42578125" style="2"/>
  </cols>
  <sheetData>
    <row r="1" spans="1:21" ht="21" x14ac:dyDescent="0.35">
      <c r="A1" s="1" t="s">
        <v>0</v>
      </c>
    </row>
    <row r="3" spans="1:21" ht="54" customHeight="1" x14ac:dyDescent="0.3">
      <c r="A3" s="58" t="s">
        <v>1</v>
      </c>
      <c r="B3" s="59"/>
      <c r="C3" s="59"/>
      <c r="D3" s="59"/>
      <c r="E3" s="59"/>
      <c r="F3" s="59"/>
      <c r="G3" s="59"/>
      <c r="I3" s="57" t="s">
        <v>37</v>
      </c>
    </row>
    <row r="4" spans="1:21" ht="21" x14ac:dyDescent="0.3">
      <c r="A4" s="58" t="s">
        <v>41</v>
      </c>
      <c r="B4" s="59"/>
      <c r="C4" s="59"/>
      <c r="D4" s="59"/>
      <c r="E4" s="59"/>
      <c r="F4" s="59"/>
      <c r="G4" s="59"/>
    </row>
    <row r="5" spans="1:21" ht="21" x14ac:dyDescent="0.35">
      <c r="A5" s="1" t="s">
        <v>44</v>
      </c>
      <c r="B5" s="59"/>
      <c r="C5" s="59"/>
      <c r="D5" s="59"/>
      <c r="E5" s="59"/>
      <c r="F5" s="59"/>
      <c r="G5" s="59"/>
    </row>
    <row r="6" spans="1:21" ht="21" x14ac:dyDescent="0.3">
      <c r="A6" s="58" t="s">
        <v>42</v>
      </c>
      <c r="B6" s="59"/>
      <c r="C6" s="59"/>
      <c r="D6" s="59"/>
      <c r="E6" s="59"/>
      <c r="F6" s="59"/>
      <c r="G6" s="59"/>
    </row>
    <row r="7" spans="1:21" ht="27" thickBot="1" x14ac:dyDescent="0.45">
      <c r="A7" s="51" t="s">
        <v>39</v>
      </c>
      <c r="B7" s="52"/>
      <c r="C7" s="52"/>
      <c r="D7" s="53">
        <v>342</v>
      </c>
      <c r="E7" s="54" t="s">
        <v>40</v>
      </c>
      <c r="F7" s="60"/>
      <c r="G7" s="60" t="s">
        <v>38</v>
      </c>
      <c r="H7" s="50" t="s">
        <v>43</v>
      </c>
      <c r="I7" s="5">
        <f>$I$50</f>
        <v>341.99951002734986</v>
      </c>
      <c r="U7" s="6" t="s">
        <v>2</v>
      </c>
    </row>
    <row r="8" spans="1:21" ht="27" thickBot="1" x14ac:dyDescent="0.45">
      <c r="A8" s="55" t="s">
        <v>45</v>
      </c>
      <c r="B8" s="55"/>
      <c r="C8" s="55"/>
      <c r="D8" s="55"/>
      <c r="E8" s="55"/>
      <c r="F8" s="61"/>
      <c r="G8" s="66"/>
      <c r="H8" s="64">
        <v>0.3</v>
      </c>
    </row>
    <row r="9" spans="1:21" ht="27" thickBot="1" x14ac:dyDescent="0.45">
      <c r="A9" s="55" t="s">
        <v>47</v>
      </c>
      <c r="B9" s="51"/>
      <c r="C9" s="51"/>
      <c r="D9" s="51"/>
      <c r="E9" s="51"/>
      <c r="F9" s="58"/>
      <c r="G9" s="66"/>
      <c r="H9" s="64">
        <v>0.2</v>
      </c>
    </row>
    <row r="10" spans="1:21" ht="27" thickBot="1" x14ac:dyDescent="0.45">
      <c r="A10" s="63" t="s">
        <v>46</v>
      </c>
      <c r="B10" s="56"/>
      <c r="C10" s="56"/>
      <c r="D10" s="56"/>
      <c r="E10" s="56"/>
      <c r="F10" s="62"/>
      <c r="G10" s="66"/>
      <c r="H10" s="64">
        <v>0.88</v>
      </c>
    </row>
    <row r="11" spans="1:21" ht="26.25" x14ac:dyDescent="0.4">
      <c r="A11" s="59"/>
      <c r="B11" s="59"/>
      <c r="C11" s="59"/>
      <c r="D11" s="59"/>
      <c r="E11" s="59"/>
      <c r="F11" s="59"/>
      <c r="G11" s="59"/>
      <c r="H11" s="65"/>
      <c r="J11" s="8"/>
      <c r="K11" s="9">
        <f>ROUND($S$31*$D$7,0)</f>
        <v>68</v>
      </c>
      <c r="L11" s="9">
        <f>ROUND($S$32*$D$7,0)</f>
        <v>103</v>
      </c>
      <c r="M11" s="3">
        <f>ROUND($S$32*$D$7,0)</f>
        <v>103</v>
      </c>
      <c r="P11" s="10">
        <f>B50</f>
        <v>43.928466434432103</v>
      </c>
      <c r="S11" s="11">
        <f>$E$50</f>
        <v>195.07104359291773</v>
      </c>
    </row>
    <row r="12" spans="1:21" ht="26.25" x14ac:dyDescent="0.35">
      <c r="A12" s="36" t="s">
        <v>3</v>
      </c>
      <c r="C12" s="67">
        <f>IF(AND(AND(($H$8+$H$9)&lt;=1,$H$10&lt;=1),$H$8&gt;=0,$H$9&gt;=0,$H$10&gt;=0),$J$50-273,"Fehler!                                ")</f>
        <v>10.462478159872035</v>
      </c>
      <c r="D12" s="68" t="s">
        <v>4</v>
      </c>
    </row>
    <row r="13" spans="1:21" ht="23.25" x14ac:dyDescent="0.35">
      <c r="C13" s="67" t="str">
        <f>IF(($H$8+$H$9)&lt;=1,IF($H$10&lt;=1,"","Anteil an absorbierter IR-Strahlung ist größer als 100%"),"Reflexion + Absorption von Sonnenlicht ist größer als  100%!")</f>
        <v/>
      </c>
    </row>
    <row r="15" spans="1:21" ht="17.25" customHeight="1" x14ac:dyDescent="0.25"/>
    <row r="16" spans="1:21" ht="20.25" customHeight="1" x14ac:dyDescent="0.4">
      <c r="A16" s="1"/>
      <c r="I16" s="5">
        <f>$H$50</f>
        <v>390.14208718583546</v>
      </c>
      <c r="L16" s="12" t="s">
        <v>5</v>
      </c>
      <c r="R16" s="12" t="s">
        <v>5</v>
      </c>
      <c r="U16" s="6" t="s">
        <v>6</v>
      </c>
    </row>
    <row r="17" spans="1:22" ht="17.25" customHeight="1" x14ac:dyDescent="0.35">
      <c r="A17" s="1"/>
    </row>
    <row r="20" spans="1:22" ht="23.25" x14ac:dyDescent="0.35">
      <c r="J20" s="11">
        <f>$D$7*(1-$S$31-$S$32)</f>
        <v>171</v>
      </c>
      <c r="K20" s="4"/>
      <c r="R20" s="13">
        <f>$A$50</f>
        <v>322.14208718583546</v>
      </c>
      <c r="S20" s="11">
        <f>$C$50</f>
        <v>195.07104359291773</v>
      </c>
    </row>
    <row r="25" spans="1:22" ht="26.25" x14ac:dyDescent="0.4">
      <c r="I25" s="5">
        <f>$D$50</f>
        <v>366.0710435929177</v>
      </c>
      <c r="K25" s="14" t="s">
        <v>5</v>
      </c>
      <c r="S25" s="14" t="s">
        <v>5</v>
      </c>
      <c r="U25" s="6" t="s">
        <v>7</v>
      </c>
    </row>
    <row r="29" spans="1:22" hidden="1" x14ac:dyDescent="0.25"/>
    <row r="30" spans="1:22" ht="21.75" hidden="1" thickBot="1" x14ac:dyDescent="0.35">
      <c r="A30" s="7" t="s">
        <v>8</v>
      </c>
      <c r="L30" s="7"/>
      <c r="M30" s="7"/>
      <c r="N30" s="7"/>
      <c r="O30" s="7"/>
      <c r="P30" s="7"/>
      <c r="R30" s="7" t="s">
        <v>9</v>
      </c>
      <c r="S30" s="7">
        <f>$D$7</f>
        <v>342</v>
      </c>
      <c r="T30" s="15" t="s">
        <v>10</v>
      </c>
      <c r="U30" s="7"/>
      <c r="V30" s="7"/>
    </row>
    <row r="31" spans="1:22" ht="21.75" hidden="1" thickBot="1" x14ac:dyDescent="0.35">
      <c r="A31" s="16" t="s">
        <v>11</v>
      </c>
      <c r="B31" s="17">
        <f>$H$10</f>
        <v>0.88</v>
      </c>
      <c r="L31" s="7" t="s">
        <v>12</v>
      </c>
      <c r="M31" s="7"/>
      <c r="N31" s="7"/>
      <c r="O31" s="7"/>
      <c r="P31" s="7"/>
      <c r="Q31" s="7"/>
      <c r="R31" s="7"/>
      <c r="S31" s="18">
        <f>$H$9</f>
        <v>0.2</v>
      </c>
      <c r="T31" s="7"/>
      <c r="U31" s="7">
        <f>ROUND($S$31*$S$30,0)</f>
        <v>68</v>
      </c>
      <c r="V31" s="15" t="s">
        <v>10</v>
      </c>
    </row>
    <row r="32" spans="1:22" ht="21.75" hidden="1" thickBot="1" x14ac:dyDescent="0.35">
      <c r="A32" s="19" t="s">
        <v>13</v>
      </c>
      <c r="B32" s="20">
        <f>$S$30*(1-$S$31-$S$32)</f>
        <v>171</v>
      </c>
      <c r="C32" s="21" t="s">
        <v>14</v>
      </c>
      <c r="L32" s="7" t="s">
        <v>15</v>
      </c>
      <c r="M32" s="7"/>
      <c r="N32" s="7"/>
      <c r="O32" s="7"/>
      <c r="P32" s="7"/>
      <c r="Q32" s="7"/>
      <c r="R32" s="7"/>
      <c r="S32" s="22">
        <f>$H$8</f>
        <v>0.3</v>
      </c>
      <c r="T32" s="7"/>
      <c r="U32" s="7">
        <f>ROUND($S$32*$S$30,0)</f>
        <v>103</v>
      </c>
      <c r="V32" s="15" t="s">
        <v>10</v>
      </c>
    </row>
    <row r="33" spans="1:20" ht="19.5" hidden="1" thickBot="1" x14ac:dyDescent="0.35">
      <c r="A33" s="23" t="s">
        <v>16</v>
      </c>
      <c r="L33" s="7"/>
      <c r="R33" s="3"/>
      <c r="S33" s="7"/>
      <c r="T33" s="7"/>
    </row>
    <row r="34" spans="1:20" ht="21.75" hidden="1" thickBot="1" x14ac:dyDescent="0.35">
      <c r="A34" s="24" t="s">
        <v>17</v>
      </c>
      <c r="B34" s="25" t="s">
        <v>18</v>
      </c>
      <c r="C34" s="26" t="s">
        <v>19</v>
      </c>
      <c r="D34" s="27" t="s">
        <v>20</v>
      </c>
      <c r="E34" s="26" t="s">
        <v>21</v>
      </c>
      <c r="F34" s="26"/>
      <c r="G34" s="26"/>
      <c r="H34" s="26" t="s">
        <v>22</v>
      </c>
      <c r="I34" s="26" t="s">
        <v>23</v>
      </c>
      <c r="J34" s="28" t="s">
        <v>24</v>
      </c>
      <c r="L34" s="29" t="s">
        <v>25</v>
      </c>
      <c r="M34" s="30"/>
      <c r="N34" s="30"/>
      <c r="O34" s="30"/>
      <c r="P34" s="30"/>
      <c r="Q34" s="30"/>
      <c r="R34" s="30"/>
      <c r="S34" s="29">
        <f>$B$32</f>
        <v>171</v>
      </c>
      <c r="T34" s="31" t="s">
        <v>10</v>
      </c>
    </row>
    <row r="35" spans="1:20" ht="18.75" hidden="1" x14ac:dyDescent="0.3">
      <c r="A35" s="32">
        <f>$H$10*$B$32</f>
        <v>150.47999999999999</v>
      </c>
      <c r="B35" s="33">
        <f>(1-$B$31)*$B$32</f>
        <v>20.52</v>
      </c>
      <c r="C35" s="34">
        <f>0.5*H35</f>
        <v>109.24</v>
      </c>
      <c r="D35" s="35">
        <f>$B$32+C35</f>
        <v>280.24</v>
      </c>
      <c r="E35" s="34">
        <f>0.5*H35</f>
        <v>109.24</v>
      </c>
      <c r="F35" s="34"/>
      <c r="G35" s="34"/>
      <c r="H35" s="34">
        <f t="shared" ref="H35:H50" si="0">$U$31+A35</f>
        <v>218.48</v>
      </c>
      <c r="I35" s="34">
        <f t="shared" ref="I35:I50" si="1">E35+B35+$U$32</f>
        <v>232.76</v>
      </c>
      <c r="J35" s="35">
        <f>SQRT(SQRT(D35/0.0000000567))</f>
        <v>265.14702972476232</v>
      </c>
      <c r="L35" s="36" t="s">
        <v>26</v>
      </c>
      <c r="M35" s="37"/>
      <c r="N35" s="37"/>
      <c r="O35" s="37"/>
      <c r="P35" s="37"/>
      <c r="Q35" s="37"/>
      <c r="R35" s="37"/>
      <c r="S35" s="38">
        <f>$B$31</f>
        <v>0.88</v>
      </c>
      <c r="T35" s="39"/>
    </row>
    <row r="36" spans="1:20" ht="21" hidden="1" x14ac:dyDescent="0.3">
      <c r="A36" s="32">
        <f t="shared" ref="A36:A50" si="2">$B$31*D35</f>
        <v>246.6112</v>
      </c>
      <c r="B36" s="33">
        <f>(1-$B$31)*D35</f>
        <v>33.628799999999998</v>
      </c>
      <c r="C36" s="34">
        <f>0.5*H36</f>
        <v>157.3056</v>
      </c>
      <c r="D36" s="35">
        <f>$B$32+C36</f>
        <v>328.30560000000003</v>
      </c>
      <c r="E36" s="34">
        <f>0.5*H36</f>
        <v>157.3056</v>
      </c>
      <c r="F36" s="34"/>
      <c r="G36" s="34"/>
      <c r="H36" s="34">
        <f t="shared" si="0"/>
        <v>314.6112</v>
      </c>
      <c r="I36" s="34">
        <f t="shared" si="1"/>
        <v>293.93439999999998</v>
      </c>
      <c r="J36" s="35">
        <f>SQRT(SQRT(D36/0.0000000567))</f>
        <v>275.85052061704511</v>
      </c>
      <c r="L36" s="36" t="s">
        <v>27</v>
      </c>
      <c r="M36" s="37"/>
      <c r="N36" s="37"/>
      <c r="O36" s="37"/>
      <c r="P36" s="37"/>
      <c r="Q36" s="37"/>
      <c r="R36" s="37"/>
      <c r="S36" s="38">
        <f>A50</f>
        <v>322.14208718583546</v>
      </c>
      <c r="T36" s="40" t="s">
        <v>10</v>
      </c>
    </row>
    <row r="37" spans="1:20" ht="18.75" hidden="1" x14ac:dyDescent="0.3">
      <c r="A37" s="32">
        <f t="shared" si="2"/>
        <v>288.908928</v>
      </c>
      <c r="B37" s="33">
        <f t="shared" ref="B37:B50" si="3">(1-$B$31)*D36</f>
        <v>39.396672000000002</v>
      </c>
      <c r="C37" s="34">
        <f t="shared" ref="C37:C50" si="4">0.5*H37</f>
        <v>178.454464</v>
      </c>
      <c r="D37" s="35">
        <f t="shared" ref="D37:D50" si="5">$B$32+C37</f>
        <v>349.45446400000003</v>
      </c>
      <c r="E37" s="34">
        <f t="shared" ref="E37:E50" si="6">0.5*H37</f>
        <v>178.454464</v>
      </c>
      <c r="F37" s="34"/>
      <c r="G37" s="34"/>
      <c r="H37" s="34">
        <f t="shared" si="0"/>
        <v>356.908928</v>
      </c>
      <c r="I37" s="34">
        <f t="shared" si="1"/>
        <v>320.851136</v>
      </c>
      <c r="J37" s="35">
        <f t="shared" ref="J37:J49" si="7">SQRT(SQRT(D37/0.0000000567))</f>
        <v>280.18951754998568</v>
      </c>
      <c r="L37" s="36" t="s">
        <v>28</v>
      </c>
      <c r="M37" s="37"/>
      <c r="N37" s="37"/>
      <c r="O37" s="37"/>
      <c r="P37" s="37"/>
      <c r="Q37" s="37"/>
      <c r="R37" s="37"/>
      <c r="S37" s="38">
        <f>D50</f>
        <v>366.0710435929177</v>
      </c>
      <c r="T37" s="40" t="s">
        <v>29</v>
      </c>
    </row>
    <row r="38" spans="1:20" ht="21.75" hidden="1" thickBot="1" x14ac:dyDescent="0.35">
      <c r="A38" s="32">
        <f t="shared" si="2"/>
        <v>307.51992832000002</v>
      </c>
      <c r="B38" s="33">
        <f t="shared" si="3"/>
        <v>41.934535680000003</v>
      </c>
      <c r="C38" s="34">
        <f t="shared" si="4"/>
        <v>187.75996416000001</v>
      </c>
      <c r="D38" s="35">
        <f t="shared" si="5"/>
        <v>358.75996415999998</v>
      </c>
      <c r="E38" s="34">
        <f t="shared" si="6"/>
        <v>187.75996416000001</v>
      </c>
      <c r="F38" s="34"/>
      <c r="G38" s="34"/>
      <c r="H38" s="34">
        <f t="shared" si="0"/>
        <v>375.51992832000002</v>
      </c>
      <c r="I38" s="34">
        <f t="shared" si="1"/>
        <v>332.69449984000005</v>
      </c>
      <c r="J38" s="35">
        <f>SQRT(SQRT(D38/0.0000000567))</f>
        <v>282.03644266315985</v>
      </c>
      <c r="L38" s="41" t="s">
        <v>30</v>
      </c>
      <c r="M38" s="42"/>
      <c r="N38" s="42"/>
      <c r="O38" s="42"/>
      <c r="P38" s="42"/>
      <c r="Q38" s="42"/>
      <c r="R38" s="42"/>
      <c r="S38" s="43">
        <f>J50-273</f>
        <v>10.462478159872035</v>
      </c>
      <c r="T38" s="44" t="s">
        <v>31</v>
      </c>
    </row>
    <row r="39" spans="1:20" hidden="1" x14ac:dyDescent="0.25">
      <c r="A39" s="32">
        <f t="shared" si="2"/>
        <v>315.7087684608</v>
      </c>
      <c r="B39" s="33">
        <f t="shared" si="3"/>
        <v>43.051195699199994</v>
      </c>
      <c r="C39" s="34">
        <f t="shared" si="4"/>
        <v>191.8543842304</v>
      </c>
      <c r="D39" s="35">
        <f t="shared" si="5"/>
        <v>362.8543842304</v>
      </c>
      <c r="E39" s="34">
        <f t="shared" si="6"/>
        <v>191.8543842304</v>
      </c>
      <c r="F39" s="34"/>
      <c r="G39" s="34"/>
      <c r="H39" s="34">
        <f t="shared" si="0"/>
        <v>383.7087684608</v>
      </c>
      <c r="I39" s="34">
        <f t="shared" si="1"/>
        <v>337.90557992959998</v>
      </c>
      <c r="J39" s="35">
        <f t="shared" si="7"/>
        <v>282.83772086199599</v>
      </c>
    </row>
    <row r="40" spans="1:20" ht="21" hidden="1" x14ac:dyDescent="0.3">
      <c r="A40" s="32">
        <f t="shared" si="2"/>
        <v>319.31185812275203</v>
      </c>
      <c r="B40" s="33">
        <f t="shared" si="3"/>
        <v>43.542526107648001</v>
      </c>
      <c r="C40" s="34">
        <f t="shared" si="4"/>
        <v>193.65592906137601</v>
      </c>
      <c r="D40" s="35">
        <f t="shared" si="5"/>
        <v>364.65592906137601</v>
      </c>
      <c r="E40" s="34">
        <f t="shared" si="6"/>
        <v>193.65592906137601</v>
      </c>
      <c r="F40" s="34"/>
      <c r="G40" s="34"/>
      <c r="H40" s="34">
        <f t="shared" si="0"/>
        <v>387.31185812275203</v>
      </c>
      <c r="I40" s="34">
        <f t="shared" si="1"/>
        <v>340.19845516902399</v>
      </c>
      <c r="J40" s="35">
        <f t="shared" si="7"/>
        <v>283.18813613870702</v>
      </c>
      <c r="L40" s="45" t="s">
        <v>32</v>
      </c>
    </row>
    <row r="41" spans="1:20" ht="18.75" hidden="1" x14ac:dyDescent="0.3">
      <c r="A41" s="32">
        <f t="shared" si="2"/>
        <v>320.89721757401088</v>
      </c>
      <c r="B41" s="33">
        <f t="shared" si="3"/>
        <v>43.758711487365119</v>
      </c>
      <c r="C41" s="34">
        <f t="shared" si="4"/>
        <v>194.44860878700544</v>
      </c>
      <c r="D41" s="35">
        <f t="shared" si="5"/>
        <v>365.44860878700547</v>
      </c>
      <c r="E41" s="34">
        <f t="shared" si="6"/>
        <v>194.44860878700544</v>
      </c>
      <c r="F41" s="34"/>
      <c r="G41" s="34"/>
      <c r="H41" s="34">
        <f t="shared" si="0"/>
        <v>388.89721757401088</v>
      </c>
      <c r="I41" s="34">
        <f t="shared" si="1"/>
        <v>341.20732027437055</v>
      </c>
      <c r="J41" s="35">
        <f t="shared" si="7"/>
        <v>283.34190762682829</v>
      </c>
      <c r="M41" s="45"/>
      <c r="N41" s="45" t="s">
        <v>33</v>
      </c>
      <c r="O41" s="45" t="s">
        <v>34</v>
      </c>
    </row>
    <row r="42" spans="1:20" ht="18.75" hidden="1" x14ac:dyDescent="0.3">
      <c r="A42" s="32">
        <f t="shared" si="2"/>
        <v>321.59477573256481</v>
      </c>
      <c r="B42" s="33">
        <f t="shared" si="3"/>
        <v>43.853833054440656</v>
      </c>
      <c r="C42" s="34">
        <f t="shared" si="4"/>
        <v>194.79738786628241</v>
      </c>
      <c r="D42" s="35">
        <f t="shared" si="5"/>
        <v>365.79738786628241</v>
      </c>
      <c r="E42" s="34">
        <f t="shared" si="6"/>
        <v>194.79738786628241</v>
      </c>
      <c r="F42" s="34"/>
      <c r="G42" s="34"/>
      <c r="H42" s="34">
        <f t="shared" si="0"/>
        <v>389.59477573256481</v>
      </c>
      <c r="I42" s="34">
        <f t="shared" si="1"/>
        <v>341.65122092072306</v>
      </c>
      <c r="J42" s="35">
        <f t="shared" si="7"/>
        <v>283.40948784089022</v>
      </c>
      <c r="L42" s="45" t="s">
        <v>35</v>
      </c>
      <c r="N42" s="46">
        <f>B50+$U$32+E50</f>
        <v>341.99951002734986</v>
      </c>
      <c r="O42" s="46">
        <f>$S$30</f>
        <v>342</v>
      </c>
    </row>
    <row r="43" spans="1:20" ht="18.75" hidden="1" x14ac:dyDescent="0.3">
      <c r="A43" s="32">
        <f t="shared" si="2"/>
        <v>321.90170132232851</v>
      </c>
      <c r="B43" s="33">
        <f t="shared" si="3"/>
        <v>43.895686543953886</v>
      </c>
      <c r="C43" s="34">
        <f t="shared" si="4"/>
        <v>194.95085066116425</v>
      </c>
      <c r="D43" s="35">
        <f t="shared" si="5"/>
        <v>365.95085066116428</v>
      </c>
      <c r="E43" s="34">
        <f t="shared" si="6"/>
        <v>194.95085066116425</v>
      </c>
      <c r="F43" s="34"/>
      <c r="G43" s="34"/>
      <c r="H43" s="34">
        <f t="shared" si="0"/>
        <v>389.90170132232851</v>
      </c>
      <c r="I43" s="34">
        <f t="shared" si="1"/>
        <v>341.84653720511812</v>
      </c>
      <c r="J43" s="35">
        <f t="shared" si="7"/>
        <v>283.43920782575924</v>
      </c>
      <c r="L43" s="45" t="s">
        <v>36</v>
      </c>
      <c r="N43" s="46">
        <f>A50+$U$31</f>
        <v>390.14208718583546</v>
      </c>
      <c r="O43" s="46">
        <f>E50+C50</f>
        <v>390.14208718583546</v>
      </c>
    </row>
    <row r="44" spans="1:20" ht="18.75" hidden="1" x14ac:dyDescent="0.3">
      <c r="A44" s="32">
        <f t="shared" si="2"/>
        <v>322.03674858182455</v>
      </c>
      <c r="B44" s="33">
        <f t="shared" si="3"/>
        <v>43.914102079339713</v>
      </c>
      <c r="C44" s="34">
        <f t="shared" si="4"/>
        <v>195.01837429091228</v>
      </c>
      <c r="D44" s="35">
        <f t="shared" si="5"/>
        <v>366.01837429091228</v>
      </c>
      <c r="E44" s="34">
        <f t="shared" si="6"/>
        <v>195.01837429091228</v>
      </c>
      <c r="F44" s="34"/>
      <c r="G44" s="34"/>
      <c r="H44" s="34">
        <f t="shared" si="0"/>
        <v>390.03674858182455</v>
      </c>
      <c r="I44" s="34">
        <f t="shared" si="1"/>
        <v>341.932476370252</v>
      </c>
      <c r="J44" s="35">
        <f t="shared" si="7"/>
        <v>283.45228165790957</v>
      </c>
      <c r="L44" s="45" t="s">
        <v>7</v>
      </c>
      <c r="N44" s="46">
        <f>$B$32+C50</f>
        <v>366.0710435929177</v>
      </c>
      <c r="O44" s="46">
        <f>B50+A50</f>
        <v>366.07055362026756</v>
      </c>
    </row>
    <row r="45" spans="1:20" hidden="1" x14ac:dyDescent="0.25">
      <c r="A45" s="32">
        <f t="shared" si="2"/>
        <v>322.09616937600282</v>
      </c>
      <c r="B45" s="33">
        <f t="shared" si="3"/>
        <v>43.922204914909472</v>
      </c>
      <c r="C45" s="34">
        <f t="shared" si="4"/>
        <v>195.04808468800141</v>
      </c>
      <c r="D45" s="35">
        <f t="shared" si="5"/>
        <v>366.04808468800138</v>
      </c>
      <c r="E45" s="34">
        <f t="shared" si="6"/>
        <v>195.04808468800141</v>
      </c>
      <c r="F45" s="34"/>
      <c r="G45" s="34"/>
      <c r="H45" s="34">
        <f t="shared" si="0"/>
        <v>390.09616937600282</v>
      </c>
      <c r="I45" s="34">
        <f t="shared" si="1"/>
        <v>341.9702896029109</v>
      </c>
      <c r="J45" s="35">
        <f t="shared" si="7"/>
        <v>283.458033570998</v>
      </c>
    </row>
    <row r="46" spans="1:20" hidden="1" x14ac:dyDescent="0.25">
      <c r="A46" s="32">
        <f t="shared" si="2"/>
        <v>322.1223145254412</v>
      </c>
      <c r="B46" s="33">
        <f t="shared" si="3"/>
        <v>43.925770162560163</v>
      </c>
      <c r="C46" s="34">
        <f t="shared" si="4"/>
        <v>195.0611572627206</v>
      </c>
      <c r="D46" s="35">
        <f t="shared" si="5"/>
        <v>366.0611572627206</v>
      </c>
      <c r="E46" s="34">
        <f t="shared" si="6"/>
        <v>195.0611572627206</v>
      </c>
      <c r="F46" s="34"/>
      <c r="G46" s="34"/>
      <c r="H46" s="34">
        <f t="shared" si="0"/>
        <v>390.1223145254412</v>
      </c>
      <c r="I46" s="34">
        <f t="shared" si="1"/>
        <v>341.98692742528078</v>
      </c>
      <c r="J46" s="35">
        <f t="shared" si="7"/>
        <v>283.46056430183245</v>
      </c>
    </row>
    <row r="47" spans="1:20" hidden="1" x14ac:dyDescent="0.25">
      <c r="A47" s="32">
        <f t="shared" si="2"/>
        <v>322.13381839119415</v>
      </c>
      <c r="B47" s="33">
        <f t="shared" si="3"/>
        <v>43.927338871526473</v>
      </c>
      <c r="C47" s="34">
        <f t="shared" si="4"/>
        <v>195.06690919559708</v>
      </c>
      <c r="D47" s="35">
        <f t="shared" si="5"/>
        <v>366.06690919559708</v>
      </c>
      <c r="E47" s="34">
        <f t="shared" si="6"/>
        <v>195.06690919559708</v>
      </c>
      <c r="F47" s="34"/>
      <c r="G47" s="34"/>
      <c r="H47" s="34">
        <f t="shared" si="0"/>
        <v>390.13381839119415</v>
      </c>
      <c r="I47" s="34">
        <f t="shared" si="1"/>
        <v>341.99424806712352</v>
      </c>
      <c r="J47" s="35">
        <f t="shared" si="7"/>
        <v>283.46167780192633</v>
      </c>
    </row>
    <row r="48" spans="1:20" ht="18.75" hidden="1" x14ac:dyDescent="0.3">
      <c r="A48" s="32">
        <f t="shared" si="2"/>
        <v>322.13888009212542</v>
      </c>
      <c r="B48" s="33">
        <f t="shared" si="3"/>
        <v>43.928029103471644</v>
      </c>
      <c r="C48" s="34">
        <f t="shared" si="4"/>
        <v>195.06944004606271</v>
      </c>
      <c r="D48" s="35">
        <f t="shared" si="5"/>
        <v>366.06944004606271</v>
      </c>
      <c r="E48" s="34">
        <f t="shared" si="6"/>
        <v>195.06944004606271</v>
      </c>
      <c r="F48" s="34"/>
      <c r="G48" s="34"/>
      <c r="H48" s="34">
        <f t="shared" si="0"/>
        <v>390.13888009212542</v>
      </c>
      <c r="I48" s="34">
        <f t="shared" si="1"/>
        <v>341.99746914953437</v>
      </c>
      <c r="J48" s="35">
        <f t="shared" si="7"/>
        <v>283.46216773781049</v>
      </c>
      <c r="M48" s="45"/>
    </row>
    <row r="49" spans="1:10" hidden="1" x14ac:dyDescent="0.25">
      <c r="A49" s="32">
        <f t="shared" si="2"/>
        <v>322.14110724053518</v>
      </c>
      <c r="B49" s="33">
        <f t="shared" si="3"/>
        <v>43.928332805527525</v>
      </c>
      <c r="C49" s="34">
        <f t="shared" si="4"/>
        <v>195.07055362026759</v>
      </c>
      <c r="D49" s="35">
        <f t="shared" si="5"/>
        <v>366.07055362026756</v>
      </c>
      <c r="E49" s="34">
        <f t="shared" si="6"/>
        <v>195.07055362026759</v>
      </c>
      <c r="F49" s="34"/>
      <c r="G49" s="34"/>
      <c r="H49" s="34">
        <f t="shared" si="0"/>
        <v>390.14110724053518</v>
      </c>
      <c r="I49" s="34">
        <f t="shared" si="1"/>
        <v>341.99888642579515</v>
      </c>
      <c r="J49" s="35">
        <f t="shared" si="7"/>
        <v>283.46238330879476</v>
      </c>
    </row>
    <row r="50" spans="1:10" hidden="1" x14ac:dyDescent="0.25">
      <c r="A50" s="47">
        <f t="shared" si="2"/>
        <v>322.14208718583546</v>
      </c>
      <c r="B50" s="48">
        <f t="shared" si="3"/>
        <v>43.928466434432103</v>
      </c>
      <c r="C50" s="34">
        <f t="shared" si="4"/>
        <v>195.07104359291773</v>
      </c>
      <c r="D50" s="49">
        <f t="shared" si="5"/>
        <v>366.0710435929177</v>
      </c>
      <c r="E50" s="34">
        <f t="shared" si="6"/>
        <v>195.07104359291773</v>
      </c>
      <c r="F50" s="34"/>
      <c r="G50" s="34"/>
      <c r="H50" s="34">
        <f t="shared" si="0"/>
        <v>390.14208718583546</v>
      </c>
      <c r="I50" s="34">
        <f t="shared" si="1"/>
        <v>341.99951002734986</v>
      </c>
      <c r="J50" s="49">
        <f>SQRT(SQRT(D50/0.0000000567))</f>
        <v>283.46247815987203</v>
      </c>
    </row>
    <row r="51" spans="1:10" hidden="1" x14ac:dyDescent="0.25"/>
    <row r="52" spans="1:10" hidden="1" x14ac:dyDescent="0.25"/>
    <row r="53" spans="1:10" hidden="1" x14ac:dyDescent="0.25"/>
  </sheetData>
  <sheetProtection sheet="1" objects="1" scenarios="1"/>
  <dataValidations count="3">
    <dataValidation type="decimal" allowBlank="1" showInputMessage="1" showErrorMessage="1" errorTitle="falscher Wert" error="der Wert muss zwischen 0% und 100% liegen" promptTitle="Prozentangaben verwenden" sqref="H8">
      <formula1>0</formula1>
      <formula2>1</formula2>
    </dataValidation>
    <dataValidation type="decimal" allowBlank="1" showInputMessage="1" showErrorMessage="1" errorTitle="falsche Angabe" error="es dürfen nur Werte zwischen 0% und 100 % verwendet werden" promptTitle="nur Prozentangaben verwenden" sqref="H9">
      <formula1>0</formula1>
      <formula2>1</formula2>
    </dataValidation>
    <dataValidation type="decimal" allowBlank="1" showInputMessage="1" showErrorMessage="1" errorTitle="falsche Angabe" error="nur Werte zwischen 0% und 100% verwenden" promptTitle="nur Prozentangaben verwenden" sqref="H10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Piffer</dc:creator>
  <cp:lastModifiedBy>Piffer</cp:lastModifiedBy>
  <dcterms:created xsi:type="dcterms:W3CDTF">2016-08-11T19:15:06Z</dcterms:created>
  <dcterms:modified xsi:type="dcterms:W3CDTF">2017-05-19T13:18:29Z</dcterms:modified>
</cp:coreProperties>
</file>